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TOSHIBA-STOR-EALU2S-01\Website\files\Teckel\"/>
    </mc:Choice>
  </mc:AlternateContent>
  <xr:revisionPtr revIDLastSave="0" documentId="13_ncr:1_{F6109923-FC98-492B-A42B-8680888A71B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ogesteron-Prognose" sheetId="1" r:id="rId1"/>
  </sheets>
  <calcPr calcId="191029"/>
</workbook>
</file>

<file path=xl/calcChain.xml><?xml version="1.0" encoding="utf-8"?>
<calcChain xmlns="http://schemas.openxmlformats.org/spreadsheetml/2006/main">
  <c r="K12" i="1" l="1"/>
  <c r="K11" i="1"/>
  <c r="K10" i="1"/>
  <c r="J12" i="1" l="1"/>
  <c r="I12" i="1"/>
  <c r="C25" i="1"/>
  <c r="C20" i="1"/>
  <c r="C23" i="1"/>
  <c r="C22" i="1"/>
  <c r="C19" i="1"/>
  <c r="I11" i="1"/>
  <c r="J11" i="1"/>
  <c r="J13" i="1"/>
  <c r="J10" i="1"/>
  <c r="I10" i="1"/>
  <c r="C21" i="1" l="1"/>
  <c r="C24" i="1"/>
  <c r="C26" i="1" l="1"/>
  <c r="C27" i="1" s="1"/>
  <c r="B15" i="1" l="1"/>
  <c r="B16" i="1"/>
  <c r="C28" i="1"/>
  <c r="C13" i="1"/>
  <c r="I13" i="1" s="1"/>
  <c r="D13" i="1"/>
</calcChain>
</file>

<file path=xl/sharedStrings.xml><?xml version="1.0" encoding="utf-8"?>
<sst xmlns="http://schemas.openxmlformats.org/spreadsheetml/2006/main" count="51" uniqueCount="44">
  <si>
    <t>PROGESTERON-ANSTIEG: PROGNOSE UND BERECHNUNG</t>
  </si>
  <si>
    <t>1. Messwerte &amp; Erhebung</t>
  </si>
  <si>
    <t>Messung</t>
  </si>
  <si>
    <t>Datum</t>
  </si>
  <si>
    <t>Uhrzeit</t>
  </si>
  <si>
    <t>Progesteron (ng/ml)</t>
  </si>
  <si>
    <t>Status / Hinweis</t>
  </si>
  <si>
    <t>Excel DateTime</t>
  </si>
  <si>
    <t>Progesteron</t>
  </si>
  <si>
    <t>1. Messung</t>
  </si>
  <si>
    <t>15:30</t>
  </si>
  <si>
    <t>2. Messung</t>
  </si>
  <si>
    <t>Prognose (Eisprung)</t>
  </si>
  <si>
    <t>2. Berechnung der Parameter</t>
  </si>
  <si>
    <t>Stunden</t>
  </si>
  <si>
    <t>Differenz zwischen Messung 1 &amp; 2</t>
  </si>
  <si>
    <t>ng/ml</t>
  </si>
  <si>
    <t>Anstieg in diesem Messzeitraum</t>
  </si>
  <si>
    <t>ng/ml / Std.</t>
  </si>
  <si>
    <t>Progesteron-Zunahme pro Stunde</t>
  </si>
  <si>
    <t>Restliche Differenz bis Zielwert</t>
  </si>
  <si>
    <t>Differenz bis 5,0 ng/ml Zielwert</t>
  </si>
  <si>
    <t>Zusätzliche Zeit bis Eisprung</t>
  </si>
  <si>
    <t>Benötigte Restzeit in Stunden</t>
  </si>
  <si>
    <t>Prognostizierter Eisprung (Datum/Uhrzeit)</t>
  </si>
  <si>
    <t>Datum &amp; Zeit</t>
  </si>
  <si>
    <t>Zielwert von 5,0 ng/ml erreicht</t>
  </si>
  <si>
    <t>3. Messung</t>
  </si>
  <si>
    <t>1. Messzeitraum (Stunden)</t>
  </si>
  <si>
    <t>1. Wertsprung Progesteron</t>
  </si>
  <si>
    <t>1. Berechnete Steigerungsrate</t>
  </si>
  <si>
    <t>2. Messzeitraum (Stunden)</t>
  </si>
  <si>
    <t>2. Wertsprung Progesteron</t>
  </si>
  <si>
    <t>2. Berechnete Steigerungsrate</t>
  </si>
  <si>
    <t>Differenz zwischen Messung 2 &amp; 3</t>
  </si>
  <si>
    <t>Auswertung der Messwerte zur Bestimmung des optimalen Deckzeitpunkts mittels Eisprung</t>
  </si>
  <si>
    <r>
      <t xml:space="preserve">1. Untersuchung    </t>
    </r>
    <r>
      <rPr>
        <sz val="11"/>
        <color rgb="FFFF0000"/>
        <rFont val="Calibri"/>
        <family val="2"/>
      </rPr>
      <t>* Pflichtfeld</t>
    </r>
  </si>
  <si>
    <r>
      <t xml:space="preserve">2. Untersuchung    </t>
    </r>
    <r>
      <rPr>
        <sz val="11"/>
        <color rgb="FFFF0000"/>
        <rFont val="Calibri"/>
        <family val="2"/>
      </rPr>
      <t>* Pflichtfeld</t>
    </r>
  </si>
  <si>
    <r>
      <t xml:space="preserve">3. Untersuchung    </t>
    </r>
    <r>
      <rPr>
        <sz val="11"/>
        <color rgb="FFFF0000"/>
        <rFont val="Calibri"/>
        <family val="2"/>
      </rPr>
      <t>* optional</t>
    </r>
  </si>
  <si>
    <t>Durchschnittlicher Zielwert (5,0 ng/ml)</t>
  </si>
  <si>
    <t>⚠️ Um dieses Tool nutzen zu können, sind mindestens zwei, besser drei Progesteronwertermittlungen nötig!</t>
  </si>
  <si>
    <t>⚠️ Passen Sie nur die grün umrandeten Zellen für Datum, Uhrzeit und Progesteron (ng/ml) an!</t>
  </si>
  <si>
    <t>⚠️ Dieses Prognosetool ersetzt keinen Tierarzt und auch keine quantitative Deckzeitbestimmung!</t>
  </si>
  <si>
    <t>© copyright by: Armin Backschies, Malinois &amp; Jagdrauhhaarteckel "Vom Lahberg FCI"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</si>
</sst>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+0.0"/>
    <numFmt numFmtId="166" formatCode="0.00000"/>
    <numFmt numFmtId="167" formatCode="dd\.mm\.yyyy\ hh:mm"/>
    <numFmt numFmtId="168" formatCode=";;;"/>
  </numFmts>
  <fonts count="15">
    <font>
      <sz val="11"/>
      <color theme="1"/>
      <name val="Calibri"/>
      <family val="2"/>
      <scheme val="minor"/>
    </font>
    <font>
      <b/>
      <sz val="16"/>
      <color rgb="FF1B365D"/>
      <name val="Calibri"/>
    </font>
    <font>
      <i/>
      <sz val="11"/>
      <color rgb="FF555555"/>
      <name val="Calibri"/>
    </font>
    <font>
      <b/>
      <sz val="13"/>
      <color rgb="FF1B365D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sz val="11"/>
      <name val="Calibri"/>
      <family val="2"/>
    </font>
    <font>
      <i/>
      <sz val="11"/>
      <color rgb="FF555555"/>
      <name val="Calibri"/>
      <family val="2"/>
    </font>
    <font>
      <b/>
      <sz val="11"/>
      <name val="Calibri"/>
      <family val="2"/>
    </font>
    <font>
      <b/>
      <sz val="14"/>
      <color rgb="FFFF0000"/>
      <name val="Calibri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C5E8A"/>
        <bgColor rgb="FF2C5E8A"/>
      </patternFill>
    </fill>
    <fill>
      <patternFill patternType="solid">
        <fgColor rgb="FFE8F5E9"/>
        <bgColor rgb="FFE8F5E9"/>
      </patternFill>
    </fill>
    <fill>
      <patternFill patternType="solid">
        <fgColor rgb="FFF0F4F8"/>
        <bgColor rgb="FFF0F4F8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thick">
        <color rgb="FF00B050"/>
      </bottom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 style="thin">
        <color rgb="FFD9D9D9"/>
      </left>
      <right style="thin">
        <color rgb="FFD9D9D9"/>
      </right>
      <top style="thick">
        <color rgb="FF00B050"/>
      </top>
      <bottom style="thin">
        <color rgb="FFD9D9D9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4" borderId="1" xfId="0" applyFont="1" applyFill="1" applyBorder="1"/>
    <xf numFmtId="0" fontId="0" fillId="0" borderId="0" xfId="0"/>
    <xf numFmtId="0" fontId="7" fillId="0" borderId="1" xfId="0" applyFont="1" applyBorder="1"/>
    <xf numFmtId="0" fontId="8" fillId="0" borderId="1" xfId="0" applyFont="1" applyBorder="1"/>
    <xf numFmtId="0" fontId="0" fillId="0" borderId="0" xfId="0" applyFill="1"/>
    <xf numFmtId="0" fontId="12" fillId="0" borderId="0" xfId="0" applyFont="1"/>
    <xf numFmtId="14" fontId="12" fillId="0" borderId="0" xfId="0" applyNumberFormat="1" applyFont="1" applyFill="1"/>
    <xf numFmtId="164" fontId="12" fillId="0" borderId="0" xfId="0" applyNumberFormat="1" applyFont="1" applyFill="1"/>
    <xf numFmtId="0" fontId="12" fillId="0" borderId="0" xfId="0" applyFont="1" applyFill="1"/>
    <xf numFmtId="0" fontId="9" fillId="3" borderId="1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4" fontId="7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164" fontId="5" fillId="0" borderId="7" xfId="0" applyNumberFormat="1" applyFont="1" applyFill="1" applyBorder="1" applyAlignment="1" applyProtection="1">
      <alignment horizontal="center" vertical="center"/>
      <protection locked="0"/>
    </xf>
    <xf numFmtId="14" fontId="5" fillId="0" borderId="9" xfId="0" applyNumberFormat="1" applyFont="1" applyFill="1" applyBorder="1" applyAlignment="1" applyProtection="1">
      <alignment horizontal="center" vertical="center"/>
      <protection locked="0"/>
    </xf>
    <xf numFmtId="20" fontId="5" fillId="0" borderId="9" xfId="0" applyNumberFormat="1" applyFont="1" applyFill="1" applyBorder="1" applyAlignment="1" applyProtection="1">
      <alignment horizontal="center" vertical="center"/>
      <protection locked="0"/>
    </xf>
    <xf numFmtId="164" fontId="5" fillId="0" borderId="9" xfId="0" applyNumberFormat="1" applyFont="1" applyFill="1" applyBorder="1" applyAlignment="1" applyProtection="1">
      <alignment horizontal="center" vertical="center"/>
      <protection locked="0"/>
    </xf>
    <xf numFmtId="14" fontId="6" fillId="3" borderId="8" xfId="0" applyNumberFormat="1" applyFont="1" applyFill="1" applyBorder="1" applyAlignment="1" applyProtection="1">
      <alignment horizontal="center" vertical="center"/>
      <protection hidden="1"/>
    </xf>
    <xf numFmtId="20" fontId="6" fillId="3" borderId="8" xfId="0" applyNumberFormat="1" applyFont="1" applyFill="1" applyBorder="1" applyAlignment="1" applyProtection="1">
      <alignment horizontal="center" vertical="center"/>
      <protection hidden="1"/>
    </xf>
    <xf numFmtId="164" fontId="6" fillId="3" borderId="8" xfId="0" applyNumberFormat="1" applyFont="1" applyFill="1" applyBorder="1" applyAlignment="1" applyProtection="1">
      <alignment horizontal="center" vertical="center"/>
      <protection hidden="1"/>
    </xf>
    <xf numFmtId="164" fontId="6" fillId="4" borderId="1" xfId="0" applyNumberFormat="1" applyFont="1" applyFill="1" applyBorder="1" applyAlignment="1" applyProtection="1">
      <alignment horizontal="right" vertical="center"/>
      <protection hidden="1"/>
    </xf>
    <xf numFmtId="165" fontId="6" fillId="4" borderId="1" xfId="0" applyNumberFormat="1" applyFont="1" applyFill="1" applyBorder="1" applyAlignment="1" applyProtection="1">
      <alignment horizontal="right" vertical="center"/>
      <protection hidden="1"/>
    </xf>
    <xf numFmtId="166" fontId="6" fillId="4" borderId="1" xfId="0" applyNumberFormat="1" applyFont="1" applyFill="1" applyBorder="1" applyAlignment="1" applyProtection="1">
      <alignment horizontal="right" vertical="center"/>
      <protection hidden="1"/>
    </xf>
    <xf numFmtId="167" fontId="9" fillId="3" borderId="1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/>
    <xf numFmtId="0" fontId="12" fillId="0" borderId="0" xfId="0" applyNumberFormat="1" applyFont="1" applyProtection="1">
      <protection hidden="1"/>
    </xf>
    <xf numFmtId="0" fontId="12" fillId="0" borderId="0" xfId="0" applyFont="1" applyProtection="1">
      <protection hidden="1"/>
    </xf>
    <xf numFmtId="14" fontId="12" fillId="0" borderId="0" xfId="0" applyNumberFormat="1" applyFont="1" applyProtection="1">
      <protection hidden="1"/>
    </xf>
    <xf numFmtId="164" fontId="12" fillId="0" borderId="0" xfId="0" applyNumberFormat="1" applyFont="1" applyProtection="1">
      <protection hidden="1"/>
    </xf>
    <xf numFmtId="168" fontId="9" fillId="0" borderId="1" xfId="0" applyNumberFormat="1" applyFont="1" applyFill="1" applyBorder="1" applyAlignment="1" applyProtection="1">
      <alignment horizontal="right" vertical="center"/>
      <protection hidden="1"/>
    </xf>
    <xf numFmtId="0" fontId="0" fillId="0" borderId="0" xfId="0" applyAlignment="1"/>
    <xf numFmtId="0" fontId="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Progesteron-Anstieg &amp; Prognose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000">
              <a:solidFill>
                <a:srgbClr val="2C5E8A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1B365D"/>
              </a:solidFill>
              <a:ln>
                <a:solidFill>
                  <a:srgbClr val="1B365D"/>
                </a:solidFill>
                <a:prstDash val="solid"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6FE20DB-01A4-404A-9AEB-FA1C99F93E1C}" type="CELLRANGE">
                      <a:rPr lang="en-US"/>
                      <a:pPr/>
                      <a:t>[ZELLBEREICH]</a:t>
                    </a:fld>
                    <a:r>
                      <a:rPr lang="en-US" baseline="0"/>
                      <a:t>; </a:t>
                    </a:r>
                    <a:fld id="{111317F9-3698-4183-B2C4-B5C6B1B5F3CA}" type="YVALUE">
                      <a:rPr lang="en-US" baseline="0"/>
                      <a:pPr/>
                      <a:t>[Y-WERT]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DA97-4029-965F-3600C591BA3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805D49F-4178-44D2-AF81-09FCE6D08C4F}" type="CELLRANGE">
                      <a:rPr lang="en-US"/>
                      <a:pPr/>
                      <a:t>[ZELLBEREICH]</a:t>
                    </a:fld>
                    <a:r>
                      <a:rPr lang="en-US" baseline="0"/>
                      <a:t>; </a:t>
                    </a:r>
                    <a:fld id="{C97589FA-2886-4B08-887C-CDEEF6230B19}" type="YVALUE">
                      <a:rPr lang="en-US" baseline="0"/>
                      <a:pPr/>
                      <a:t>[Y-WERT]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A97-4029-965F-3600C591BA3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44D9E41-D4E9-48A1-BAEC-165154450EB5}" type="CELLRANGE">
                      <a:rPr lang="en-US"/>
                      <a:pPr/>
                      <a:t>[ZELLBEREICH]</a:t>
                    </a:fld>
                    <a:r>
                      <a:rPr lang="en-US" baseline="0"/>
                      <a:t>; </a:t>
                    </a:r>
                    <a:fld id="{B8F064F6-3293-478E-AA2C-59F676379AF6}" type="YVALUE">
                      <a:rPr lang="en-US" baseline="0"/>
                      <a:pPr/>
                      <a:t>[Y-WERT]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A97-4029-965F-3600C591BA3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'Progesteron-Prognose'!$I$10:$I$12</c:f>
              <c:numCache>
                <c:formatCode>m/d/yyyy</c:formatCode>
                <c:ptCount val="3"/>
                <c:pt idx="0">
                  <c:v>46324.645833333336</c:v>
                </c:pt>
                <c:pt idx="1">
                  <c:v>46328.34375</c:v>
                </c:pt>
                <c:pt idx="2">
                  <c:v>46330.583333333336</c:v>
                </c:pt>
              </c:numCache>
            </c:numRef>
          </c:xVal>
          <c:yVal>
            <c:numRef>
              <c:f>'Progesteron-Prognose'!$J$10:$J$12</c:f>
              <c:numCache>
                <c:formatCode>0.0</c:formatCode>
                <c:ptCount val="3"/>
                <c:pt idx="0">
                  <c:v>2.2999999999999998</c:v>
                </c:pt>
                <c:pt idx="1">
                  <c:v>3.6</c:v>
                </c:pt>
                <c:pt idx="2">
                  <c:v>4.8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'Progesteron-Prognose'!$K$10:$K$12</c15:f>
                <c15:dlblRangeCache>
                  <c:ptCount val="3"/>
                  <c:pt idx="0">
                    <c:v>29.10.2026 - 15:30</c:v>
                  </c:pt>
                  <c:pt idx="1">
                    <c:v>02.11.2026 - 08:15</c:v>
                  </c:pt>
                  <c:pt idx="2">
                    <c:v>04.11.2026 - 14:00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C5CF-4E53-950D-C285704095C6}"/>
            </c:ext>
          </c:extLst>
        </c:ser>
        <c:ser>
          <c:idx val="1"/>
          <c:order val="1"/>
          <c:tx>
            <c:v>Eisprung</c:v>
          </c:tx>
          <c:spPr>
            <a:ln>
              <a:solidFill>
                <a:srgbClr val="FF0000"/>
              </a:solidFill>
            </a:ln>
          </c:spPr>
          <c:dLbls>
            <c:dLbl>
              <c:idx val="0"/>
              <c:layout>
                <c:manualLayout>
                  <c:x val="0"/>
                  <c:y val="-5.4320987654320987E-2"/>
                </c:manualLayout>
              </c:layout>
              <c:tx>
                <c:rich>
                  <a:bodyPr/>
                  <a:lstStyle/>
                  <a:p>
                    <a:fld id="{82DB8EA6-75D4-4B74-B04C-1EFFAF0348E8}" type="CELLRANGE">
                      <a:rPr lang="en-US" baseline="0"/>
                      <a:pPr/>
                      <a:t>[ZELLBEREICH]</a:t>
                    </a:fld>
                    <a:r>
                      <a:rPr lang="en-US" baseline="0"/>
                      <a:t>; </a:t>
                    </a:r>
                    <a:fld id="{C429BA44-54D9-4866-B5BF-7635A72BD656}" type="SERIESNAME">
                      <a:rPr lang="en-US" baseline="0"/>
                      <a:pPr/>
                      <a:t>[DATENREIHENNAME]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A97-4029-965F-3600C591BA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'Progesteron-Prognose'!$I$13</c:f>
              <c:numCache>
                <c:formatCode>m/d/yyyy</c:formatCode>
                <c:ptCount val="1"/>
                <c:pt idx="0">
                  <c:v>46330.956597222226</c:v>
                </c:pt>
              </c:numCache>
            </c:numRef>
          </c:xVal>
          <c:yVal>
            <c:numRef>
              <c:f>'Progesteron-Prognose'!$J$13</c:f>
              <c:numCache>
                <c:formatCode>0.0</c:formatCode>
                <c:ptCount val="1"/>
                <c:pt idx="0">
                  <c:v>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'Progesteron-Prognose'!$C$27</c15:f>
                <c15:dlblRangeCache>
                  <c:ptCount val="1"/>
                  <c:pt idx="0">
                    <c:v>04.11.2026 22:57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C5CF-4E53-950D-C28570409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Datum / Uhrzeit</a:t>
                </a:r>
              </a:p>
            </c:rich>
          </c:tx>
          <c:overlay val="0"/>
        </c:title>
        <c:numFmt formatCode="m/d/yyyy" sourceLinked="1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Progesteron (ng/ml)</a:t>
                </a:r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1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28</xdr:row>
      <xdr:rowOff>0</xdr:rowOff>
    </xdr:from>
    <xdr:ext cx="7400925" cy="5143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8"/>
  <sheetViews>
    <sheetView tabSelected="1" topLeftCell="B1" workbookViewId="0">
      <selection activeCell="B1" sqref="B1:F1"/>
    </sheetView>
  </sheetViews>
  <sheetFormatPr baseColWidth="10" defaultColWidth="9.140625" defaultRowHeight="15"/>
  <cols>
    <col min="1" max="1" width="3" customWidth="1"/>
    <col min="2" max="2" width="36" customWidth="1"/>
    <col min="3" max="3" width="22" customWidth="1"/>
    <col min="4" max="4" width="16" customWidth="1"/>
    <col min="5" max="5" width="24" customWidth="1"/>
    <col min="6" max="6" width="36" customWidth="1"/>
    <col min="9" max="9" width="10.140625" style="12" bestFit="1" customWidth="1"/>
    <col min="10" max="11" width="9.140625" style="12"/>
  </cols>
  <sheetData>
    <row r="1" spans="2:12">
      <c r="B1" s="46"/>
      <c r="C1" s="46"/>
      <c r="D1" s="46"/>
      <c r="E1" s="46"/>
      <c r="F1" s="46"/>
    </row>
    <row r="2" spans="2:12" ht="24.95" customHeight="1">
      <c r="B2" s="48" t="s">
        <v>0</v>
      </c>
      <c r="C2" s="48"/>
      <c r="D2" s="48"/>
      <c r="E2" s="48"/>
      <c r="F2" s="48"/>
      <c r="G2" s="44"/>
    </row>
    <row r="3" spans="2:12">
      <c r="B3" s="49" t="s">
        <v>35</v>
      </c>
      <c r="C3" s="49"/>
      <c r="D3" s="49"/>
      <c r="E3" s="49"/>
      <c r="F3" s="49"/>
      <c r="G3" s="44"/>
    </row>
    <row r="4" spans="2:12" ht="18.75">
      <c r="B4" s="47" t="s">
        <v>42</v>
      </c>
      <c r="C4" s="47"/>
      <c r="D4" s="47"/>
      <c r="E4" s="47"/>
      <c r="F4" s="47"/>
      <c r="G4" s="44"/>
    </row>
    <row r="5" spans="2:12" s="8" customFormat="1" ht="18.75">
      <c r="B5" s="47" t="s">
        <v>40</v>
      </c>
      <c r="C5" s="47"/>
      <c r="D5" s="47"/>
      <c r="E5" s="47"/>
      <c r="F5" s="47"/>
      <c r="G5" s="44"/>
      <c r="I5" s="12"/>
      <c r="J5" s="12"/>
      <c r="K5" s="12"/>
    </row>
    <row r="6" spans="2:12" s="8" customFormat="1" ht="18.75">
      <c r="B6" s="47" t="s">
        <v>41</v>
      </c>
      <c r="C6" s="47"/>
      <c r="D6" s="47"/>
      <c r="E6" s="47"/>
      <c r="F6" s="47"/>
      <c r="G6" s="44"/>
      <c r="I6" s="12"/>
      <c r="J6" s="12"/>
      <c r="K6" s="12"/>
    </row>
    <row r="7" spans="2:12" s="8" customFormat="1" ht="18.75">
      <c r="B7" s="51" t="s">
        <v>43</v>
      </c>
      <c r="C7" s="47"/>
      <c r="D7" s="47"/>
      <c r="E7" s="47"/>
      <c r="F7" s="47"/>
      <c r="I7" s="12"/>
      <c r="J7" s="12"/>
      <c r="K7" s="12"/>
    </row>
    <row r="8" spans="2:12" ht="17.25">
      <c r="B8" s="1" t="s">
        <v>1</v>
      </c>
      <c r="C8" s="46"/>
      <c r="D8" s="46"/>
      <c r="E8" s="46"/>
      <c r="F8" s="46"/>
    </row>
    <row r="9" spans="2:12" ht="24" customHeight="1" thickBot="1">
      <c r="B9" s="2" t="s">
        <v>2</v>
      </c>
      <c r="C9" s="21" t="s">
        <v>3</v>
      </c>
      <c r="D9" s="22" t="s">
        <v>4</v>
      </c>
      <c r="E9" s="17" t="s">
        <v>5</v>
      </c>
      <c r="F9" s="2" t="s">
        <v>6</v>
      </c>
      <c r="I9" s="39" t="s">
        <v>7</v>
      </c>
      <c r="J9" s="39" t="s">
        <v>8</v>
      </c>
      <c r="K9" s="40"/>
      <c r="L9" s="38"/>
    </row>
    <row r="10" spans="2:12" ht="20.100000000000001" customHeight="1" thickTop="1" thickBot="1">
      <c r="B10" s="18" t="s">
        <v>9</v>
      </c>
      <c r="C10" s="25">
        <v>46324</v>
      </c>
      <c r="D10" s="26" t="s">
        <v>10</v>
      </c>
      <c r="E10" s="27">
        <v>2.2999999999999998</v>
      </c>
      <c r="F10" s="23" t="s">
        <v>36</v>
      </c>
      <c r="I10" s="41">
        <f>C10 + D10</f>
        <v>46324.645833333336</v>
      </c>
      <c r="J10" s="42">
        <f>E10</f>
        <v>2.2999999999999998</v>
      </c>
      <c r="K10" s="40" t="str">
        <f>TEXT(C10,"TT.MM.JJJJ") &amp; " - " &amp; TEXT(D10,"hh:mm")</f>
        <v>29.10.2026 - 15:30</v>
      </c>
      <c r="L10" s="38"/>
    </row>
    <row r="11" spans="2:12" ht="20.100000000000001" customHeight="1" thickTop="1" thickBot="1">
      <c r="B11" s="19" t="s">
        <v>11</v>
      </c>
      <c r="C11" s="28">
        <v>46328</v>
      </c>
      <c r="D11" s="29">
        <v>0.34375</v>
      </c>
      <c r="E11" s="30">
        <v>3.6</v>
      </c>
      <c r="F11" s="24" t="s">
        <v>37</v>
      </c>
      <c r="I11" s="41">
        <f t="shared" ref="I11" si="0">C11 + D11</f>
        <v>46328.34375</v>
      </c>
      <c r="J11" s="42">
        <f t="shared" ref="J11:J13" si="1">E11</f>
        <v>3.6</v>
      </c>
      <c r="K11" s="40" t="str">
        <f t="shared" ref="K11" si="2">TEXT(C11,"TT.MM.JJJJ") &amp; " - " &amp; TEXT(D11,"hh:mm")</f>
        <v>02.11.2026 - 08:15</v>
      </c>
      <c r="L11" s="38"/>
    </row>
    <row r="12" spans="2:12" ht="20.100000000000001" customHeight="1" thickTop="1" thickBot="1">
      <c r="B12" s="20" t="s">
        <v>27</v>
      </c>
      <c r="C12" s="28">
        <v>46330</v>
      </c>
      <c r="D12" s="29">
        <v>0.58333333333333337</v>
      </c>
      <c r="E12" s="30">
        <v>4.8</v>
      </c>
      <c r="F12" s="24" t="s">
        <v>38</v>
      </c>
      <c r="I12" s="41">
        <f>IF(E12="", NA(), C12 + D12)</f>
        <v>46330.583333333336</v>
      </c>
      <c r="J12" s="42">
        <f>IF(E12="", NA(), E12)</f>
        <v>4.8</v>
      </c>
      <c r="K12" s="40" t="str">
        <f>IF(E12="", NA(), TEXT(C12,"TT.MM.JJJJ") &amp; " - " &amp; TEXT(D12,"hh:mm"))</f>
        <v>04.11.2026 - 14:00</v>
      </c>
      <c r="L12" s="38"/>
    </row>
    <row r="13" spans="2:12" ht="20.100000000000001" customHeight="1" thickTop="1">
      <c r="B13" s="3" t="s">
        <v>12</v>
      </c>
      <c r="C13" s="31">
        <f>C27</f>
        <v>46330.956597222226</v>
      </c>
      <c r="D13" s="32">
        <f>C27</f>
        <v>46330.956597222226</v>
      </c>
      <c r="E13" s="33">
        <v>5</v>
      </c>
      <c r="F13" s="16" t="s">
        <v>39</v>
      </c>
      <c r="I13" s="41">
        <f>C13</f>
        <v>46330.956597222226</v>
      </c>
      <c r="J13" s="42">
        <f t="shared" si="1"/>
        <v>5</v>
      </c>
      <c r="K13" s="40"/>
      <c r="L13" s="38"/>
    </row>
    <row r="14" spans="2:12" s="11" customFormat="1" ht="20.100000000000001" customHeight="1">
      <c r="B14" s="50"/>
      <c r="C14" s="50"/>
      <c r="D14" s="50"/>
      <c r="E14" s="50"/>
      <c r="F14" s="50"/>
      <c r="I14" s="13"/>
      <c r="J14" s="14"/>
      <c r="K14" s="15"/>
    </row>
    <row r="15" spans="2:12" s="11" customFormat="1" ht="20.100000000000001" customHeight="1">
      <c r="B15" s="47" t="str">
        <f ca="1">IF(NOW()&gt;(C27+(96/24)),"⛔ Der optimale Decktermin ist abgelaufen. ",IF(IF(E12="",E11,E12)&gt;=5,"⚠️ Eisprung bereits erfolgt – Umgehend decken! ","🎯 1. Deckfenster: "))</f>
        <v xml:space="preserve">🎯 1. Deckfenster: </v>
      </c>
      <c r="C15" s="47"/>
      <c r="D15" s="47"/>
      <c r="E15" s="47"/>
      <c r="F15" s="47"/>
      <c r="I15" s="13"/>
      <c r="J15" s="14"/>
      <c r="K15" s="15"/>
    </row>
    <row r="16" spans="2:12" ht="18.75">
      <c r="B16" s="47" t="str">
        <f ca="1">IF(NOW() &gt; (C27 + (96/24)), "Eine Belegung macht im Regelfall keinen Sinn mehr. Kontaktieren Sie Ihren Tierarzt!", IF(IF(E12="", E11, E12)&gt;=5, "Zeitfenster: " &amp; TEXT(C27 + (36/24), "TT.MM.JJJJ hh:mm") &amp; " bis " &amp; TEXT(C27 + (48/24), "TT.MM.JJJJ hh:mm") &amp; " Uhr | Nachdecken: " &amp; TEXT(C27 + (84/24), "TT.MM.JJJJ hh:mm") &amp; " bis " &amp; TEXT(C27 + (96/24), "TT.MM.JJJJ hh:mm") &amp; " Uhr",  TEXT(C27 + (36/24), "TT.MM.JJJJ hh:mm") &amp; " bis " &amp; TEXT(C27 + (48/24), "TT.MM.JJJJ hh:mm") &amp; " Uhr | Nachdecken: " &amp; TEXT(C27 + (84/24), "TT.MM.JJJJ hh:mm") &amp; " bis " &amp; TEXT(C27 + (96/24), "TT.MM.JJJJ hh:mm") &amp; " Uhr"))</f>
        <v>06.11.2026 10:57 bis 06.11.2026 22:57 Uhr | Nachdecken: 08.11.2026 10:57 bis 08.11.2026 22:57 Uhr</v>
      </c>
      <c r="C16" s="47"/>
      <c r="D16" s="47"/>
      <c r="E16" s="47"/>
      <c r="F16" s="47"/>
    </row>
    <row r="17" spans="2:11" s="8" customFormat="1">
      <c r="B17" s="45"/>
      <c r="C17" s="45"/>
      <c r="D17" s="45"/>
      <c r="E17" s="45"/>
      <c r="F17" s="45"/>
      <c r="I17" s="12"/>
      <c r="J17" s="12"/>
      <c r="K17" s="12"/>
    </row>
    <row r="18" spans="2:11" ht="24.95" customHeight="1">
      <c r="B18" s="1" t="s">
        <v>13</v>
      </c>
      <c r="C18" s="46"/>
      <c r="D18" s="46"/>
      <c r="E18" s="46"/>
      <c r="F18" s="46"/>
    </row>
    <row r="19" spans="2:11" ht="20.100000000000001" customHeight="1">
      <c r="B19" s="9" t="s">
        <v>28</v>
      </c>
      <c r="C19" s="34">
        <f>((C11 + D11) - (C10 + D10)) * 24</f>
        <v>88.749999999941792</v>
      </c>
      <c r="D19" s="5" t="s">
        <v>14</v>
      </c>
      <c r="E19" s="6" t="s">
        <v>15</v>
      </c>
    </row>
    <row r="20" spans="2:11" ht="20.100000000000001" customHeight="1">
      <c r="B20" s="9" t="s">
        <v>29</v>
      </c>
      <c r="C20" s="35">
        <f>E11 - E10</f>
        <v>1.3000000000000003</v>
      </c>
      <c r="D20" s="5" t="s">
        <v>16</v>
      </c>
      <c r="E20" s="6" t="s">
        <v>17</v>
      </c>
    </row>
    <row r="21" spans="2:11" ht="20.100000000000001" customHeight="1">
      <c r="B21" s="9" t="s">
        <v>30</v>
      </c>
      <c r="C21" s="36">
        <f>C20 / C19</f>
        <v>1.4647887323953272E-2</v>
      </c>
      <c r="D21" s="5" t="s">
        <v>18</v>
      </c>
      <c r="E21" s="6" t="s">
        <v>19</v>
      </c>
    </row>
    <row r="22" spans="2:11" ht="20.100000000000001" customHeight="1">
      <c r="B22" s="9" t="s">
        <v>31</v>
      </c>
      <c r="C22" s="34">
        <f>((C12 + D12) - (C11 + D11)) * 24</f>
        <v>53.750000000058208</v>
      </c>
      <c r="D22" s="5" t="s">
        <v>14</v>
      </c>
      <c r="E22" s="10" t="s">
        <v>34</v>
      </c>
    </row>
    <row r="23" spans="2:11" ht="20.100000000000001" customHeight="1">
      <c r="B23" s="9" t="s">
        <v>32</v>
      </c>
      <c r="C23" s="35">
        <f>E12 - E11</f>
        <v>1.1999999999999997</v>
      </c>
      <c r="D23" s="5" t="s">
        <v>16</v>
      </c>
      <c r="E23" s="6" t="s">
        <v>17</v>
      </c>
    </row>
    <row r="24" spans="2:11" ht="20.100000000000001" customHeight="1">
      <c r="B24" s="9" t="s">
        <v>33</v>
      </c>
      <c r="C24" s="36">
        <f>C23 / C22</f>
        <v>2.2325581395324656E-2</v>
      </c>
      <c r="D24" s="5" t="s">
        <v>18</v>
      </c>
      <c r="E24" s="6" t="s">
        <v>19</v>
      </c>
    </row>
    <row r="25" spans="2:11" ht="20.100000000000001" customHeight="1">
      <c r="B25" s="4" t="s">
        <v>20</v>
      </c>
      <c r="C25" s="34">
        <f>IF(E12="", E13 - E11, E13 - E12)</f>
        <v>0.20000000000000018</v>
      </c>
      <c r="D25" s="5" t="s">
        <v>16</v>
      </c>
      <c r="E25" s="6" t="s">
        <v>21</v>
      </c>
    </row>
    <row r="26" spans="2:11" ht="20.100000000000001" customHeight="1">
      <c r="B26" s="4" t="s">
        <v>22</v>
      </c>
      <c r="C26" s="34">
        <f>IF(E12="", (E13 - E11) / C21, IF(E12&gt;=5, (E13 - E12) / C24, (E13 - E12) / C24))</f>
        <v>8.9583333333430453</v>
      </c>
      <c r="D26" s="5" t="s">
        <v>14</v>
      </c>
      <c r="E26" s="6" t="s">
        <v>23</v>
      </c>
    </row>
    <row r="27" spans="2:11" ht="20.100000000000001" customHeight="1">
      <c r="B27" s="7" t="s">
        <v>24</v>
      </c>
      <c r="C27" s="37">
        <f>IF(E12="", (C11 + D11) + (C26 / 24), (C12 + D12) + (C26 / 24))</f>
        <v>46330.956597222226</v>
      </c>
      <c r="D27" s="5" t="s">
        <v>25</v>
      </c>
      <c r="E27" s="6" t="s">
        <v>26</v>
      </c>
    </row>
    <row r="28" spans="2:11">
      <c r="C28" s="43">
        <f>C27 + (48/24)</f>
        <v>46332.956597222226</v>
      </c>
    </row>
  </sheetData>
  <sheetProtection password="86FE" sheet="1" objects="1" scenarios="1"/>
  <mergeCells count="13">
    <mergeCell ref="B17:F17"/>
    <mergeCell ref="C18:F18"/>
    <mergeCell ref="C8:F8"/>
    <mergeCell ref="B7:F7"/>
    <mergeCell ref="B1:F1"/>
    <mergeCell ref="B15:F15"/>
    <mergeCell ref="B16:F16"/>
    <mergeCell ref="B4:F4"/>
    <mergeCell ref="B5:F5"/>
    <mergeCell ref="B6:F6"/>
    <mergeCell ref="B2:F2"/>
    <mergeCell ref="B3:F3"/>
    <mergeCell ref="B14:F14"/>
  </mergeCells>
  <pageMargins left="0.39370078740157483" right="0.39370078740157483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Progesteron-Prognose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Office</cp:lastModifiedBy>
  <cp:lastPrinted>2026-11-04T16:34:03Z</cp:lastPrinted>
  <dcterms:created xsi:type="dcterms:W3CDTF">2026-11-03T14:18:33Z</dcterms:created>
  <dcterms:modified xsi:type="dcterms:W3CDTF">2026-11-04T16:34:18Z</dcterms:modified>
</cp:coreProperties>
</file>